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Questa_cartella_di_lavoro"/>
  <bookViews>
    <workbookView xWindow="0" yWindow="0" windowWidth="23040" windowHeight="9060" tabRatio="794" activeTab="0"/>
  </bookViews>
  <sheets>
    <sheet name="Griglia di valutazione" sheetId="5" r:id="rId1"/>
  </sheets>
  <definedNames>
    <definedName name="_xlnm.Print_Area" localSheetId="0">'Griglia di valutazione'!$A$1:$Z$36</definedName>
  </definedNames>
  <calcPr calcId="171027"/>
  <extLst/>
</workbook>
</file>

<file path=xl/sharedStrings.xml><?xml version="1.0" encoding="utf-8"?>
<sst xmlns="http://schemas.openxmlformats.org/spreadsheetml/2006/main" count="203" uniqueCount="100">
  <si>
    <t>Descrittori</t>
  </si>
  <si>
    <t>Livelli</t>
  </si>
  <si>
    <t>L1</t>
  </si>
  <si>
    <t>L2</t>
  </si>
  <si>
    <t>L3</t>
  </si>
  <si>
    <t>L4</t>
  </si>
  <si>
    <t>parziale</t>
  </si>
  <si>
    <t>Peso</t>
  </si>
  <si>
    <t>Totale</t>
  </si>
  <si>
    <t>Punti</t>
  </si>
  <si>
    <t>L1 (0-4)</t>
  </si>
  <si>
    <t>L2 (5-9)</t>
  </si>
  <si>
    <t>L2 (5-10)</t>
  </si>
  <si>
    <t>L3 (11-16)</t>
  </si>
  <si>
    <t>L4 (17-21)</t>
  </si>
  <si>
    <t>Punteggio descrittore</t>
  </si>
  <si>
    <t>L1 (0-3)</t>
  </si>
  <si>
    <t>L2 (4-7)</t>
  </si>
  <si>
    <t>L3 (8-11)</t>
  </si>
  <si>
    <t>L4 (12-15)</t>
  </si>
  <si>
    <t>INDICATORI</t>
  </si>
  <si>
    <t>Voto (_/15)</t>
  </si>
  <si>
    <r>
      <t>EVIDENZE
c</t>
    </r>
    <r>
      <rPr>
        <i/>
        <sz val="9"/>
        <color theme="0"/>
        <rFont val="Calibri"/>
        <family val="2"/>
        <scheme val="minor"/>
      </rPr>
      <t>on riferimento a</t>
    </r>
  </si>
  <si>
    <t>Analizza la situazione problematica in maniera</t>
  </si>
  <si>
    <t>Riconosce le informazioni e le interpreta in modo</t>
  </si>
  <si>
    <t>inesatta</t>
  </si>
  <si>
    <t>adeguata</t>
  </si>
  <si>
    <t>completa e pertinente</t>
  </si>
  <si>
    <t>non opportuno</t>
  </si>
  <si>
    <t>quasi esatto</t>
  </si>
  <si>
    <t>esatto e con buona padronanza</t>
  </si>
  <si>
    <t xml:space="preserve">Mette in campo strategie risolutive </t>
  </si>
  <si>
    <t>assenti o non adeguate</t>
  </si>
  <si>
    <t>poco efficaci</t>
  </si>
  <si>
    <t>non sempre adeguate ed efficienti</t>
  </si>
  <si>
    <t>adeguate ed efficienti</t>
  </si>
  <si>
    <t>Risolve la situazione problematica in modo</t>
  </si>
  <si>
    <t>Applica le regole ed esegue i calcoli necessari in maniera</t>
  </si>
  <si>
    <t>errato</t>
  </si>
  <si>
    <t>incompleto</t>
  </si>
  <si>
    <t>quasi corretto</t>
  </si>
  <si>
    <t>completo, chiaro e corretto</t>
  </si>
  <si>
    <t>non corretta</t>
  </si>
  <si>
    <t>parzialmente corretta</t>
  </si>
  <si>
    <t>quasi corretta</t>
  </si>
  <si>
    <t>corretto e appropriato</t>
  </si>
  <si>
    <t>Commenta e giustifica la scelta della strategia applicata, i passaggi fondamentali del processo esecutivo e la coerenza dei risultati in maniera</t>
  </si>
  <si>
    <t>errata e/o non appropriata</t>
  </si>
  <si>
    <t>frammentaria e/o non sempre coerente</t>
  </si>
  <si>
    <t>coerente ma incompleta</t>
  </si>
  <si>
    <t>coerente, precisa e accurata</t>
  </si>
  <si>
    <t>Problema 1</t>
  </si>
  <si>
    <t>Problema 2</t>
  </si>
  <si>
    <t>Quesiti</t>
  </si>
  <si>
    <t>Criteri</t>
  </si>
  <si>
    <t>Quesiti (valore massimo attribuibile 75/150 = 15 x 5)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</si>
  <si>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</si>
  <si>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</si>
  <si>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</si>
  <si>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</si>
  <si>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</si>
  <si>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</si>
  <si>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</si>
  <si>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</si>
  <si>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</si>
  <si>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</si>
  <si>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L3 (10-15)</t>
  </si>
  <si>
    <t>L4 (16-18)</t>
  </si>
  <si>
    <t>Comprensione e conoscenza</t>
  </si>
  <si>
    <t>Abilità logiche e risolutive</t>
  </si>
  <si>
    <t>(0-4)</t>
  </si>
  <si>
    <t>(0-5)</t>
  </si>
  <si>
    <t>(0-3)</t>
  </si>
  <si>
    <t>Correttezza dello svolgimento</t>
  </si>
  <si>
    <t>Argomentazione</t>
  </si>
  <si>
    <t>Giustificazione e commento delle scelte effettuate</t>
  </si>
  <si>
    <t>Punteggio totale quesiti</t>
  </si>
  <si>
    <t>Punteggio Totale</t>
  </si>
  <si>
    <t>Comprensione della richiesta
Conoscenza dei contenuti matematici</t>
  </si>
  <si>
    <t>Abilità di analisi;
Uso di linguaggio appropriato;
Scelta di strategie risolutive adeguate</t>
  </si>
  <si>
    <t>Punteggio Quesiti</t>
  </si>
  <si>
    <t>Punteggio Problema</t>
  </si>
  <si>
    <t>Nome:</t>
  </si>
  <si>
    <t>Cognome:</t>
  </si>
  <si>
    <t>Correttezza nei calcoli;
Correttezza nell'applicazione di tecniche e procedure anche grafiche</t>
  </si>
  <si>
    <r>
      <t>EVIDENZE
c</t>
    </r>
    <r>
      <rPr>
        <i/>
        <sz val="11"/>
        <color theme="0"/>
        <rFont val="Calibri"/>
        <family val="2"/>
        <scheme val="minor"/>
      </rPr>
      <t>on riferimento a</t>
    </r>
  </si>
  <si>
    <t>Individuazione della funzione che descrive il profilo della facciata; deduzione dal grafico dei dati caratteristici della parabola; riconoscimento del dato distrattore sulla percentuale di diluizione della vernice</t>
  </si>
  <si>
    <r>
      <rPr>
        <b/>
        <sz val="11"/>
        <color theme="1"/>
        <rFont val="Calibri"/>
        <family val="2"/>
        <scheme val="minor"/>
      </rPr>
      <t>Comprendere</t>
    </r>
    <r>
      <rPr>
        <sz val="11"/>
        <color theme="1"/>
        <rFont val="Calibri"/>
        <family val="2"/>
        <scheme val="minor"/>
      </rPr>
      <t>: Analizzare la situazione problematica, identificare i dati ed interpretarli.</t>
    </r>
  </si>
  <si>
    <r>
      <t xml:space="preserve">Classificazione del punto di non derivabilità di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per riconoscere cuspide e punto angoloso; calcolo del volume con il metodo delle sezioni parallele; determinazione dell’equazione di una parabola dato il vertice e un punto di passaggio</t>
    </r>
  </si>
  <si>
    <r>
      <rPr>
        <b/>
        <sz val="11"/>
        <color theme="1"/>
        <rFont val="Calibri"/>
        <family val="2"/>
        <scheme val="minor"/>
      </rPr>
      <t>Individuare:</t>
    </r>
    <r>
      <rPr>
        <sz val="11"/>
        <color theme="1"/>
        <rFont val="Calibri"/>
        <family val="2"/>
        <scheme val="minor"/>
      </rPr>
      <t xml:space="preserve"> Mettere in campo strategie risolutive e individuare la strategia più adatta.</t>
    </r>
  </si>
  <si>
    <r>
      <rPr>
        <b/>
        <sz val="11"/>
        <color theme="1"/>
        <rFont val="Calibri"/>
        <family val="2"/>
        <scheme val="minor"/>
      </rPr>
      <t>Individuare:</t>
    </r>
    <r>
      <rPr>
        <sz val="11"/>
        <color theme="1"/>
        <rFont val="Calibri"/>
        <family val="2"/>
        <scheme val="minor"/>
      </rPr>
      <t xml:space="preserve"> Mettere in campo strategie risolutive e individuare la strategia più adatta.</t>
    </r>
  </si>
  <si>
    <r>
      <rPr>
        <b/>
        <sz val="11"/>
        <color theme="1"/>
        <rFont val="Calibri"/>
        <family val="2"/>
        <scheme val="minor"/>
      </rPr>
      <t>Sviluppare il processo risolutivo</t>
    </r>
    <r>
      <rPr>
        <sz val="11"/>
        <color theme="1"/>
        <rFont val="Calibri"/>
        <family val="2"/>
        <scheme val="minor"/>
      </rPr>
      <t>: Risolvere la situazione problematica in maniera coerente, completa e corretta, applicando le regole ed eseguendo i calcoli necessari.</t>
    </r>
  </si>
  <si>
    <r>
      <t xml:space="preserve">Calcolo dei limiti da destra e da sinistra della derivata prima di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calcolo dell’angolo formato da due rette; calcolo del volume e dell’area con l’integrale definito; studio e disegno del grafico qualitativo di una funzione</t>
    </r>
  </si>
  <si>
    <r>
      <rPr>
        <b/>
        <sz val="11"/>
        <color theme="1"/>
        <rFont val="Calibri"/>
        <family val="2"/>
        <scheme val="minor"/>
      </rPr>
      <t>Sviluppare il processo risolutivo</t>
    </r>
    <r>
      <rPr>
        <sz val="11"/>
        <color theme="1"/>
        <rFont val="Calibri"/>
        <family val="2"/>
        <scheme val="minor"/>
      </rPr>
      <t>: Risolvere la situazione problematica in maniera coerente, completa e corretta, applicando le regole ed eseguendo i calcoli necessari.</t>
    </r>
  </si>
  <si>
    <r>
      <rPr>
        <b/>
        <sz val="11"/>
        <color theme="1"/>
        <rFont val="Calibri"/>
        <family val="2"/>
        <scheme val="minor"/>
      </rPr>
      <t>Argomentare:</t>
    </r>
    <r>
      <rPr>
        <sz val="11"/>
        <color theme="1"/>
        <rFont val="Calibri"/>
        <family val="2"/>
        <scheme val="minor"/>
      </rPr>
      <t xml:space="preserve"> Commentare e giustificare opportunamente la scelta della strategia applicata, i passaggi fondamentali del processo esecutivo e la coerenza dei risultati.</t>
    </r>
  </si>
  <si>
    <t>Analisi dei legami fra flessi e derivate seconde e fra rette tangenti e derivate prime; interpretazione dei grafici simmetrici agli assi</t>
  </si>
  <si>
    <t>Calcolo della derivata seconda e determinazione del valore del parametro reale; studio e disegno del grafico qualitativo di una funzione; calcolo dell’area con l’integrale definito; calcolo della derivata di una funzione integrale</t>
  </si>
  <si>
    <r>
      <rPr>
        <b/>
        <sz val="11"/>
        <color theme="1"/>
        <rFont val="Calibri"/>
        <family val="2"/>
        <scheme val="minor"/>
      </rPr>
      <t>Argomentare:</t>
    </r>
    <r>
      <rPr>
        <sz val="11"/>
        <color theme="1"/>
        <rFont val="Calibri"/>
        <family val="2"/>
        <scheme val="minor"/>
      </rPr>
      <t xml:space="preserve"> Commentare e giustificare opportunamente la scelta della strategia applicata, i passaggi fondamentali del processo esecutivo e la coerenza dei risultati.</t>
    </r>
  </si>
  <si>
    <r>
      <t xml:space="preserve">Individuazione delle condizioni da porre su 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’’ perché 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presenti un punto di flesso; calcolo dell’area di una regione piana; determinazione della retta tangente al grafico; determinazione delle funzioni simmetriche; applicazione del teorema di Torricelli</t>
    </r>
  </si>
  <si>
    <t>RUBRICA DI 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</si>
</sst>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7F7F7F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/>
      <top style="thin">
        <color rgb="FF7F7F7F"/>
      </top>
      <bottom/>
    </border>
    <border>
      <left style="thin">
        <color rgb="FF7F7F7F"/>
      </left>
      <right style="thin"/>
      <top/>
      <bottom style="thin">
        <color rgb="FF7F7F7F"/>
      </bottom>
    </border>
    <border>
      <left/>
      <right style="thin">
        <color rgb="FF3F3F3F"/>
      </right>
      <top/>
      <bottom style="thin"/>
    </border>
    <border>
      <left/>
      <right style="thin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7F7F7F"/>
      </left>
      <right style="thin"/>
      <top/>
      <bottom style="thin"/>
    </border>
    <border>
      <left/>
      <right style="thin"/>
      <top style="thin"/>
      <bottom/>
    </border>
    <border>
      <left/>
      <right/>
      <top/>
      <bottom style="thick">
        <color rgb="FFFF0000"/>
      </bottom>
    </border>
    <border>
      <left style="thin"/>
      <right style="thin">
        <color theme="0" tint="-0.04997999966144562"/>
      </right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/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>
        <color rgb="FF7F7F7F"/>
      </right>
      <top style="thin"/>
      <bottom/>
    </border>
    <border>
      <left style="thin"/>
      <right style="thin">
        <color rgb="FF7F7F7F"/>
      </right>
      <top/>
      <bottom style="thin"/>
    </border>
    <border>
      <left style="thick"/>
      <right style="thin">
        <color rgb="FF7F7F7F"/>
      </right>
      <top style="thick"/>
      <bottom style="thick"/>
    </border>
    <border>
      <left style="thin">
        <color rgb="FF7F7F7F"/>
      </left>
      <right style="thick"/>
      <top style="thick"/>
      <bottom style="thick"/>
    </border>
    <border>
      <left/>
      <right style="thin">
        <color theme="0" tint="-0.04997999966144562"/>
      </right>
      <top style="thin"/>
      <bottom/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>
        <color rgb="FF7F7F7F"/>
      </right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2" borderId="2" applyNumberFormat="0" applyAlignment="0" applyProtection="0"/>
    <xf numFmtId="0" fontId="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 vertical="center" wrapText="1"/>
    </xf>
    <xf numFmtId="0" fontId="3" fillId="2" borderId="6" xfId="2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0" fillId="4" borderId="4" xfId="0" applyFill="1" applyBorder="1" applyAlignment="1">
      <alignment horizontal="center"/>
    </xf>
    <xf numFmtId="0" fontId="0" fillId="5" borderId="0" xfId="0" applyFill="1"/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horizontal="center" wrapText="1"/>
    </xf>
    <xf numFmtId="0" fontId="3" fillId="2" borderId="10" xfId="21" applyBorder="1" applyAlignment="1">
      <alignment horizontal="center" vertical="center"/>
    </xf>
    <xf numFmtId="0" fontId="3" fillId="2" borderId="11" xfId="21" applyBorder="1" applyAlignment="1" applyProtection="1">
      <alignment horizontal="center" vertical="center"/>
      <protection locked="0"/>
    </xf>
    <xf numFmtId="0" fontId="3" fillId="2" borderId="12" xfId="21" applyBorder="1" applyAlignment="1" applyProtection="1">
      <alignment horizontal="center" vertical="center"/>
      <protection locked="0"/>
    </xf>
    <xf numFmtId="0" fontId="3" fillId="2" borderId="11" xfId="21" applyBorder="1" applyAlignment="1" applyProtection="1">
      <alignment horizontal="center" vertical="center" wrapText="1"/>
      <protection locked="0"/>
    </xf>
    <xf numFmtId="0" fontId="3" fillId="2" borderId="12" xfId="2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4" borderId="5" xfId="0" applyFill="1" applyBorder="1"/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2" borderId="14" xfId="21" applyBorder="1" applyAlignment="1" applyProtection="1">
      <alignment horizontal="center" vertical="center"/>
      <protection locked="0"/>
    </xf>
    <xf numFmtId="0" fontId="3" fillId="2" borderId="14" xfId="21" applyBorder="1" applyAlignment="1" applyProtection="1">
      <alignment horizontal="center" vertical="center" wrapText="1"/>
      <protection locked="0"/>
    </xf>
    <xf numFmtId="0" fontId="3" fillId="2" borderId="15" xfId="21" applyBorder="1" applyAlignment="1" applyProtection="1">
      <alignment horizontal="center" vertical="center"/>
      <protection locked="0"/>
    </xf>
    <xf numFmtId="0" fontId="3" fillId="2" borderId="15" xfId="21" applyBorder="1" applyAlignment="1" applyProtection="1">
      <alignment horizontal="center" vertical="center" wrapText="1"/>
      <protection locked="0"/>
    </xf>
    <xf numFmtId="1" fontId="13" fillId="0" borderId="16" xfId="20" applyNumberFormat="1" applyFont="1" applyFill="1" applyBorder="1" applyAlignment="1">
      <alignment horizontal="center" vertical="center"/>
    </xf>
    <xf numFmtId="1" fontId="7" fillId="0" borderId="13" xfId="21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7" fillId="5" borderId="0" xfId="22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8" xfId="0" applyFont="1" applyBorder="1"/>
    <xf numFmtId="0" fontId="15" fillId="0" borderId="13" xfId="0" applyFont="1" applyBorder="1"/>
    <xf numFmtId="0" fontId="0" fillId="0" borderId="18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4" xfId="0" applyFont="1" applyBorder="1"/>
    <xf numFmtId="49" fontId="1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0" xfId="0" applyFont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164" fontId="5" fillId="5" borderId="5" xfId="2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1" fontId="13" fillId="0" borderId="23" xfId="20" applyNumberFormat="1" applyFont="1" applyFill="1" applyBorder="1" applyAlignment="1">
      <alignment horizontal="center" vertical="center"/>
    </xf>
    <xf numFmtId="0" fontId="3" fillId="2" borderId="24" xfId="21" applyBorder="1" applyAlignment="1" applyProtection="1">
      <alignment horizontal="center" vertical="center"/>
      <protection locked="0"/>
    </xf>
    <xf numFmtId="0" fontId="3" fillId="2" borderId="24" xfId="21" applyBorder="1" applyAlignment="1" applyProtection="1">
      <alignment horizontal="center" vertical="center" wrapText="1"/>
      <protection locked="0"/>
    </xf>
    <xf numFmtId="0" fontId="17" fillId="5" borderId="0" xfId="22" applyFont="1" applyFill="1" applyBorder="1" applyAlignment="1">
      <alignment horizontal="center" vertical="center"/>
    </xf>
    <xf numFmtId="0" fontId="14" fillId="5" borderId="0" xfId="22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5" fillId="5" borderId="0" xfId="22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4" xfId="0" applyFont="1" applyBorder="1"/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4" fillId="7" borderId="26" xfId="22" applyFont="1" applyFill="1" applyBorder="1" applyAlignment="1">
      <alignment horizontal="center" vertical="center"/>
    </xf>
    <xf numFmtId="0" fontId="3" fillId="2" borderId="2" xfId="21" applyBorder="1" applyAlignment="1">
      <alignment horizontal="center" vertical="center"/>
    </xf>
    <xf numFmtId="0" fontId="3" fillId="2" borderId="12" xfId="2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3" fillId="2" borderId="30" xfId="21" applyBorder="1" applyAlignment="1" applyProtection="1">
      <alignment horizontal="center" vertical="center" wrapText="1"/>
      <protection locked="0"/>
    </xf>
    <xf numFmtId="0" fontId="3" fillId="2" borderId="31" xfId="21" applyBorder="1" applyAlignment="1" applyProtection="1">
      <alignment horizontal="center" vertical="center" wrapText="1"/>
      <protection locked="0"/>
    </xf>
    <xf numFmtId="0" fontId="3" fillId="2" borderId="11" xfId="21" applyBorder="1" applyAlignment="1">
      <alignment horizontal="center" vertical="center"/>
    </xf>
    <xf numFmtId="0" fontId="3" fillId="2" borderId="32" xfId="21" applyBorder="1" applyAlignment="1">
      <alignment horizontal="center" vertical="center"/>
    </xf>
    <xf numFmtId="0" fontId="3" fillId="2" borderId="30" xfId="21" applyBorder="1" applyAlignment="1">
      <alignment horizontal="center" vertical="center"/>
    </xf>
    <xf numFmtId="0" fontId="3" fillId="2" borderId="31" xfId="2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3" borderId="2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64" fontId="5" fillId="5" borderId="5" xfId="20" applyNumberFormat="1" applyFont="1" applyFill="1" applyBorder="1" applyAlignment="1">
      <alignment horizontal="center" vertical="center"/>
    </xf>
    <xf numFmtId="164" fontId="5" fillId="5" borderId="25" xfId="20" applyNumberFormat="1" applyFont="1" applyFill="1" applyBorder="1" applyAlignment="1">
      <alignment horizontal="center" vertical="center"/>
    </xf>
    <xf numFmtId="0" fontId="3" fillId="2" borderId="37" xfId="21" applyBorder="1" applyAlignment="1">
      <alignment horizontal="center"/>
    </xf>
    <xf numFmtId="0" fontId="3" fillId="2" borderId="38" xfId="2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4" fillId="7" borderId="0" xfId="22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Calcolo" xfId="21"/>
    <cellStyle name="Titolo 1" xfId="22"/>
    <cellStyle name="Collegamento ipertestuale" xfId="23"/>
    <cellStyle name="Collegamento ipertestuale visitato" xfId="24"/>
    <cellStyle name="Collegamento ipertestuale" xfId="25"/>
    <cellStyle name="Collegamento ipertestuale visitato" xfId="26"/>
    <cellStyle name="Collegamento ipertestuale" xfId="27"/>
    <cellStyle name="Collegamento ipertestuale visitato" xfId="28"/>
    <cellStyle name="Collegamento ipertestuale" xfId="29"/>
    <cellStyle name="Collegamento ipertestuale visitato" xfId="30"/>
    <cellStyle name="Collegamento ipertestuale" xfId="31"/>
    <cellStyle name="Collegamento ipertestuale visitato" xfId="32"/>
    <cellStyle name="Collegamento ipertestuale" xfId="33"/>
    <cellStyle name="Collegamento ipertestuale visitato" xfId="34"/>
  </cellStyles>
  <dxfs count="40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39"/>
      <tableStyleElement type="headerRow" dxfId="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200025</xdr:rowOff>
    </xdr:from>
    <xdr:to>
      <xdr:col>8</xdr:col>
      <xdr:colOff>0</xdr:colOff>
      <xdr:row>35</xdr:row>
      <xdr:rowOff>133350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963775"/>
          <a:ext cx="10020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showGridLines="0" tabSelected="1" zoomScalePageLayoutView="90" workbookViewId="0" topLeftCell="A5">
      <selection activeCell="A11" sqref="A11"/>
    </sheetView>
  </sheetViews>
  <sheetFormatPr defaultColWidth="8.8515625" defaultRowHeight="15" outlineLevelCol="1"/>
  <cols>
    <col min="1" max="1" width="30.7109375" style="6" customWidth="1"/>
    <col min="2" max="2" width="40.7109375" style="0" customWidth="1"/>
    <col min="3" max="3" width="26.140625" style="6" bestFit="1" customWidth="1"/>
    <col min="4" max="4" width="16.28125" style="0" customWidth="1"/>
    <col min="5" max="5" width="3.28125" style="0" customWidth="1"/>
    <col min="6" max="6" width="12.7109375" style="0" customWidth="1"/>
    <col min="7" max="7" width="3.28125" style="0" customWidth="1"/>
    <col min="8" max="8" width="17.140625" style="0" customWidth="1"/>
    <col min="9" max="9" width="3.28125" style="0" customWidth="1"/>
    <col min="10" max="10" width="13.140625" style="0" customWidth="1"/>
    <col min="11" max="11" width="3.28125" style="0" customWidth="1"/>
    <col min="12" max="12" width="6.7109375" style="0" hidden="1" customWidth="1" outlineLevel="1"/>
    <col min="13" max="13" width="4.421875" style="0" hidden="1" customWidth="1" outlineLevel="1"/>
    <col min="14" max="14" width="11.421875" style="0" bestFit="1" customWidth="1" collapsed="1"/>
    <col min="15" max="15" width="10.00390625" style="0" customWidth="1"/>
    <col min="16" max="16" width="23.140625" style="0" customWidth="1"/>
    <col min="18" max="18" width="9.140625" style="0" customWidth="1"/>
  </cols>
  <sheetData>
    <row r="1" spans="1:26" ht="15.75" customHeight="1">
      <c r="A1" s="130" t="s">
        <v>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5.7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16" ht="20.4" thickTop="1">
      <c r="A4" s="65" t="s">
        <v>51</v>
      </c>
      <c r="B4" s="43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8"/>
      <c r="P4" s="43" t="s">
        <v>53</v>
      </c>
    </row>
    <row r="5" spans="1:26" ht="15">
      <c r="A5" s="84" t="s">
        <v>20</v>
      </c>
      <c r="B5" s="113" t="s">
        <v>22</v>
      </c>
      <c r="C5" s="116"/>
      <c r="D5" s="119" t="s">
        <v>0</v>
      </c>
      <c r="E5" s="119"/>
      <c r="F5" s="119"/>
      <c r="G5" s="119"/>
      <c r="H5" s="119"/>
      <c r="I5" s="119"/>
      <c r="J5" s="119"/>
      <c r="K5" s="119"/>
      <c r="L5" s="67" t="s">
        <v>9</v>
      </c>
      <c r="M5" s="67"/>
      <c r="N5" s="101" t="s">
        <v>9</v>
      </c>
      <c r="P5" s="95" t="s">
        <v>54</v>
      </c>
      <c r="Q5" s="97" t="s">
        <v>55</v>
      </c>
      <c r="R5" s="97"/>
      <c r="S5" s="97"/>
      <c r="T5" s="97"/>
      <c r="U5" s="97"/>
      <c r="V5" s="97"/>
      <c r="W5" s="97"/>
      <c r="X5" s="97"/>
      <c r="Y5" s="97"/>
      <c r="Z5" s="98"/>
    </row>
    <row r="6" spans="1:26" ht="15">
      <c r="A6" s="85"/>
      <c r="B6" s="114"/>
      <c r="C6" s="117"/>
      <c r="D6" s="120" t="s">
        <v>1</v>
      </c>
      <c r="E6" s="121"/>
      <c r="F6" s="121"/>
      <c r="G6" s="121"/>
      <c r="H6" s="121"/>
      <c r="I6" s="121"/>
      <c r="J6" s="121"/>
      <c r="K6" s="122"/>
      <c r="L6" s="16"/>
      <c r="M6" s="16"/>
      <c r="N6" s="102"/>
      <c r="O6" s="3"/>
      <c r="P6" s="96"/>
      <c r="Q6" s="42" t="s">
        <v>56</v>
      </c>
      <c r="R6" s="42" t="s">
        <v>57</v>
      </c>
      <c r="S6" s="42" t="s">
        <v>58</v>
      </c>
      <c r="T6" s="42" t="s">
        <v>59</v>
      </c>
      <c r="U6" s="42" t="s">
        <v>60</v>
      </c>
      <c r="V6" s="42" t="s">
        <v>61</v>
      </c>
      <c r="W6" s="42" t="s">
        <v>62</v>
      </c>
      <c r="X6" s="42" t="s">
        <v>63</v>
      </c>
      <c r="Y6" s="42" t="s">
        <v>64</v>
      </c>
      <c r="Z6" s="44" t="s">
        <v>65</v>
      </c>
    </row>
    <row r="7" spans="1:26" ht="22.5" customHeight="1">
      <c r="A7" s="86"/>
      <c r="B7" s="115"/>
      <c r="C7" s="118"/>
      <c r="D7" s="38" t="s">
        <v>2</v>
      </c>
      <c r="E7" s="29"/>
      <c r="F7" s="17" t="s">
        <v>3</v>
      </c>
      <c r="G7" s="29"/>
      <c r="H7" s="17" t="s">
        <v>4</v>
      </c>
      <c r="I7" s="29"/>
      <c r="J7" s="17" t="s">
        <v>5</v>
      </c>
      <c r="K7" s="29"/>
      <c r="L7" s="7" t="s">
        <v>15</v>
      </c>
      <c r="M7" s="7" t="s">
        <v>7</v>
      </c>
      <c r="N7" s="103"/>
      <c r="P7" s="60" t="s">
        <v>68</v>
      </c>
      <c r="Q7" s="75" t="s">
        <v>71</v>
      </c>
      <c r="R7" s="75" t="s">
        <v>70</v>
      </c>
      <c r="S7" s="75" t="s">
        <v>71</v>
      </c>
      <c r="T7" s="75" t="s">
        <v>70</v>
      </c>
      <c r="U7" s="75" t="s">
        <v>70</v>
      </c>
      <c r="V7" s="75" t="s">
        <v>70</v>
      </c>
      <c r="W7" s="75" t="s">
        <v>71</v>
      </c>
      <c r="X7" s="75" t="s">
        <v>70</v>
      </c>
      <c r="Y7" s="75" t="s">
        <v>72</v>
      </c>
      <c r="Z7" s="76" t="s">
        <v>70</v>
      </c>
    </row>
    <row r="8" spans="1:26" ht="39.9" customHeight="1">
      <c r="A8" s="112" t="s">
        <v>87</v>
      </c>
      <c r="B8" s="123" t="s">
        <v>86</v>
      </c>
      <c r="C8" s="28" t="s">
        <v>23</v>
      </c>
      <c r="D8" s="9" t="s">
        <v>25</v>
      </c>
      <c r="E8" s="24"/>
      <c r="F8" s="9" t="s">
        <v>6</v>
      </c>
      <c r="G8" s="26"/>
      <c r="H8" s="9" t="s">
        <v>26</v>
      </c>
      <c r="I8" s="26"/>
      <c r="J8" s="13" t="s">
        <v>27</v>
      </c>
      <c r="K8" s="26"/>
      <c r="L8" s="10" t="str">
        <f>IF(AND(K8&lt;&gt;"",K9&lt;&gt;""),18,IF($E8&lt;&gt;"",2,IF($G8&lt;&gt;"",7,IF($I8&lt;&gt;"",13,IF($K8&lt;&gt;"",17,"")))))</f>
        <v/>
      </c>
      <c r="M8" s="23" t="str">
        <f>IF(L8&lt;=4,4,IF(AND(L8&gt;=5,L8&lt;=9),4,IF(AND(L8&gt;=10,L8&lt;=15),5,IF(AND(L8&gt;=16,L8&lt;=18),2,""))))</f>
        <v/>
      </c>
      <c r="N8" s="104" t="str">
        <f>IF(OR(L8="",M8="",L9="",M9=""),"",ROUND((L8*M8+L9*M9)/(M8+M9),0))</f>
        <v/>
      </c>
      <c r="P8" s="99" t="s">
        <v>78</v>
      </c>
      <c r="Q8" s="87"/>
      <c r="R8" s="91"/>
      <c r="S8" s="91"/>
      <c r="T8" s="91"/>
      <c r="U8" s="91"/>
      <c r="V8" s="91"/>
      <c r="W8" s="91"/>
      <c r="X8" s="91"/>
      <c r="Y8" s="91"/>
      <c r="Z8" s="89"/>
    </row>
    <row r="9" spans="1:26" ht="39.9" customHeight="1">
      <c r="A9" s="112"/>
      <c r="B9" s="111"/>
      <c r="C9" s="28" t="s">
        <v>24</v>
      </c>
      <c r="D9" s="9" t="s">
        <v>28</v>
      </c>
      <c r="E9" s="25"/>
      <c r="F9" s="9" t="s">
        <v>6</v>
      </c>
      <c r="G9" s="27"/>
      <c r="H9" s="9" t="s">
        <v>29</v>
      </c>
      <c r="I9" s="27"/>
      <c r="J9" s="39" t="s">
        <v>30</v>
      </c>
      <c r="K9" s="27"/>
      <c r="L9" s="10" t="str">
        <f>IF(AND(K8&lt;&gt;"",K9&lt;&gt;""),18,IF($E9&lt;&gt;"",2,IF($G9&lt;&gt;"",7,IF($I9&lt;&gt;"",12,IF($K9&lt;&gt;"",17,"")))))</f>
        <v/>
      </c>
      <c r="M9" s="23" t="str">
        <f>IF(L9&lt;=4,4,IF(AND(L9&gt;=5,L9&lt;=9),4,IF(AND(L9&gt;=10,L9&lt;=15),5,IF(AND(L9&gt;=16,L9&lt;=18),2,""))))</f>
        <v/>
      </c>
      <c r="N9" s="104"/>
      <c r="P9" s="100"/>
      <c r="Q9" s="88"/>
      <c r="R9" s="92"/>
      <c r="S9" s="92"/>
      <c r="T9" s="92"/>
      <c r="U9" s="92"/>
      <c r="V9" s="92"/>
      <c r="W9" s="92"/>
      <c r="X9" s="92"/>
      <c r="Y9" s="92"/>
      <c r="Z9" s="90"/>
    </row>
    <row r="10" spans="1:26" ht="23.25" customHeight="1">
      <c r="A10" s="12"/>
      <c r="B10" s="55"/>
      <c r="C10" s="8"/>
      <c r="D10" s="19" t="s">
        <v>10</v>
      </c>
      <c r="E10" s="30" t="str">
        <f>IF(N8&lt;=4,N8,"")</f>
        <v/>
      </c>
      <c r="F10" s="20" t="s">
        <v>11</v>
      </c>
      <c r="G10" s="31" t="str">
        <f>IF(AND(N8&gt;=5,N8&lt;=9),N8,"")</f>
        <v/>
      </c>
      <c r="H10" s="19" t="s">
        <v>66</v>
      </c>
      <c r="I10" s="31" t="str">
        <f>IF(AND(N8&gt;=10,N8&lt;=15),N8,"")</f>
        <v/>
      </c>
      <c r="J10" s="19" t="s">
        <v>67</v>
      </c>
      <c r="K10" s="31" t="str">
        <f>IF(AND(N8&gt;=16,N8&lt;=18),N8,"")</f>
        <v/>
      </c>
      <c r="L10" s="58"/>
      <c r="M10" s="58"/>
      <c r="N10" s="62" t="str">
        <f>IF(E10&lt;&gt;"",E10,IF(G10&lt;&gt;"",G10,IF(I10&lt;&gt;"",I10,IF(K10&lt;&gt;"",K10,""))))</f>
        <v/>
      </c>
      <c r="P10" s="61" t="s">
        <v>69</v>
      </c>
      <c r="Q10" s="77" t="s">
        <v>72</v>
      </c>
      <c r="R10" s="77" t="s">
        <v>72</v>
      </c>
      <c r="S10" s="77" t="s">
        <v>72</v>
      </c>
      <c r="T10" s="77" t="s">
        <v>71</v>
      </c>
      <c r="U10" s="77" t="s">
        <v>70</v>
      </c>
      <c r="V10" s="77" t="s">
        <v>70</v>
      </c>
      <c r="W10" s="77" t="s">
        <v>72</v>
      </c>
      <c r="X10" s="77" t="s">
        <v>70</v>
      </c>
      <c r="Y10" s="77" t="s">
        <v>70</v>
      </c>
      <c r="Z10" s="78" t="s">
        <v>70</v>
      </c>
    </row>
    <row r="11" spans="1:26" ht="120" customHeight="1">
      <c r="A11" s="71" t="s">
        <v>89</v>
      </c>
      <c r="B11" s="69" t="s">
        <v>88</v>
      </c>
      <c r="C11" s="28" t="s">
        <v>31</v>
      </c>
      <c r="D11" s="9" t="s">
        <v>32</v>
      </c>
      <c r="E11" s="25"/>
      <c r="F11" s="9" t="s">
        <v>33</v>
      </c>
      <c r="G11" s="27"/>
      <c r="H11" s="9" t="s">
        <v>34</v>
      </c>
      <c r="I11" s="27"/>
      <c r="J11" s="9" t="s">
        <v>35</v>
      </c>
      <c r="K11" s="27"/>
      <c r="L11" s="10" t="str">
        <f>IF($E11&lt;&gt;"",2,IF($G11&lt;&gt;"",7.5,IF($I11&lt;&gt;"",13.5,IF($K11&lt;&gt;"",21,""))))</f>
        <v/>
      </c>
      <c r="M11" s="23" t="str">
        <f>IF(L11&lt;=4,4,IF(AND(L11&gt;=5,L11&lt;=10),5,IF(AND(L11&gt;=11,L11&lt;=16),5,IF(AND(L11&gt;=17,L11&lt;=21),4,""))))</f>
        <v/>
      </c>
      <c r="N11" s="59" t="str">
        <f>IF(OR(L11="",M11=""),"",ROUND((L11*M11)/(M11),0))</f>
        <v/>
      </c>
      <c r="P11" s="99" t="s">
        <v>79</v>
      </c>
      <c r="Q11" s="82"/>
      <c r="R11" s="82"/>
      <c r="S11" s="82"/>
      <c r="T11" s="82"/>
      <c r="U11" s="82"/>
      <c r="V11" s="82"/>
      <c r="W11" s="82"/>
      <c r="X11" s="82"/>
      <c r="Y11" s="82"/>
      <c r="Z11" s="83"/>
    </row>
    <row r="12" spans="1:26" ht="19.5" customHeight="1">
      <c r="A12" s="12"/>
      <c r="B12" s="52"/>
      <c r="C12" s="8"/>
      <c r="D12" s="19" t="s">
        <v>10</v>
      </c>
      <c r="E12" s="31" t="str">
        <f>IF(N11&lt;=4,N11,"")</f>
        <v/>
      </c>
      <c r="F12" s="19" t="s">
        <v>12</v>
      </c>
      <c r="G12" s="31" t="str">
        <f>IF(AND(N11&gt;=5,N11&lt;=10),N11,"")</f>
        <v/>
      </c>
      <c r="H12" s="19" t="s">
        <v>13</v>
      </c>
      <c r="I12" s="31" t="str">
        <f>IF(AND(N11&gt;=11,N11&lt;=16),N11,"")</f>
        <v/>
      </c>
      <c r="J12" s="19" t="s">
        <v>14</v>
      </c>
      <c r="K12" s="31" t="str">
        <f>IF(AND(N11&gt;=17,N11&lt;=21),N11,"")</f>
        <v/>
      </c>
      <c r="L12" s="21"/>
      <c r="M12" s="21"/>
      <c r="N12" s="62" t="str">
        <f>IF(E12&lt;&gt;"",E12,IF(G12&lt;&gt;"",G12,IF(I12&lt;&gt;"",I12,IF(K12&lt;&gt;"",K12,""))))</f>
        <v/>
      </c>
      <c r="P12" s="129"/>
      <c r="Q12" s="82"/>
      <c r="R12" s="82"/>
      <c r="S12" s="82"/>
      <c r="T12" s="82"/>
      <c r="U12" s="82"/>
      <c r="V12" s="82"/>
      <c r="W12" s="82"/>
      <c r="X12" s="82"/>
      <c r="Y12" s="82"/>
      <c r="Z12" s="83"/>
    </row>
    <row r="13" spans="1:26" ht="54.9" customHeight="1">
      <c r="A13" s="108" t="s">
        <v>91</v>
      </c>
      <c r="B13" s="110" t="s">
        <v>92</v>
      </c>
      <c r="C13" s="54" t="s">
        <v>36</v>
      </c>
      <c r="D13" s="9" t="s">
        <v>38</v>
      </c>
      <c r="E13" s="34"/>
      <c r="F13" s="9" t="s">
        <v>39</v>
      </c>
      <c r="G13" s="35"/>
      <c r="H13" s="9" t="s">
        <v>40</v>
      </c>
      <c r="I13" s="35"/>
      <c r="J13" s="13" t="s">
        <v>41</v>
      </c>
      <c r="K13" s="35"/>
      <c r="L13" s="10" t="str">
        <f>IF(AND(K13&lt;&gt;"",K14&lt;&gt;""),21,IF($E13&lt;&gt;"",2,IF($G13&lt;&gt;"",7.5,IF($I13&lt;&gt;"",13.5,IF($K13&lt;&gt;"",19,"")))))</f>
        <v/>
      </c>
      <c r="M13" s="23" t="str">
        <f>IF(L13&lt;=4,4,IF(AND(L13&gt;=5,L13&lt;=10),5,IF(AND(L13&gt;=11,L13&lt;=16),5,IF(AND(L13&gt;=17,L13&lt;=21),4,""))))</f>
        <v/>
      </c>
      <c r="N13" s="104" t="str">
        <f>IF(OR(L13="",M13="",L14="",M14=""),"",ROUND((L13*M13+L14*M14)/(M13+M14),0))</f>
        <v/>
      </c>
      <c r="P13" s="100"/>
      <c r="Q13" s="82"/>
      <c r="R13" s="82"/>
      <c r="S13" s="82"/>
      <c r="T13" s="82"/>
      <c r="U13" s="82"/>
      <c r="V13" s="82"/>
      <c r="W13" s="82"/>
      <c r="X13" s="82"/>
      <c r="Y13" s="82"/>
      <c r="Z13" s="83"/>
    </row>
    <row r="14" spans="1:26" ht="54.9" customHeight="1">
      <c r="A14" s="109"/>
      <c r="B14" s="111"/>
      <c r="C14" s="54" t="s">
        <v>37</v>
      </c>
      <c r="D14" s="9" t="s">
        <v>42</v>
      </c>
      <c r="E14" s="32"/>
      <c r="F14" s="9" t="s">
        <v>43</v>
      </c>
      <c r="G14" s="33"/>
      <c r="H14" s="9" t="s">
        <v>44</v>
      </c>
      <c r="I14" s="33"/>
      <c r="J14" s="9" t="s">
        <v>45</v>
      </c>
      <c r="K14" s="33"/>
      <c r="L14" s="10" t="str">
        <f>IF(AND(K13&lt;&gt;"",K14&lt;&gt;""),21,IF($E14&lt;&gt;"",2,IF($G14&lt;&gt;"",7.5,IF($I14&lt;&gt;"",13.5,IF($K14&lt;&gt;"",19,"")))))</f>
        <v/>
      </c>
      <c r="M14" s="23" t="str">
        <f>IF(L14&lt;=4,4,IF(AND(L14&gt;=5,L14&lt;=10),5,IF(AND(L14&gt;=11,L14&lt;=16),5,IF(AND(L14&gt;=17,L14&lt;=21),4,""))))</f>
        <v/>
      </c>
      <c r="N14" s="105"/>
      <c r="P14" s="45" t="s">
        <v>73</v>
      </c>
      <c r="Q14" s="79" t="s">
        <v>72</v>
      </c>
      <c r="R14" s="79" t="s">
        <v>71</v>
      </c>
      <c r="S14" s="79" t="s">
        <v>70</v>
      </c>
      <c r="T14" s="79" t="s">
        <v>72</v>
      </c>
      <c r="U14" s="79" t="s">
        <v>72</v>
      </c>
      <c r="V14" s="79" t="s">
        <v>72</v>
      </c>
      <c r="W14" s="79" t="s">
        <v>70</v>
      </c>
      <c r="X14" s="79" t="s">
        <v>72</v>
      </c>
      <c r="Y14" s="79" t="s">
        <v>70</v>
      </c>
      <c r="Z14" s="80" t="s">
        <v>70</v>
      </c>
    </row>
    <row r="15" spans="1:26" ht="18.75" customHeight="1">
      <c r="A15" s="12"/>
      <c r="B15" s="52"/>
      <c r="C15" s="8"/>
      <c r="D15" s="19" t="s">
        <v>10</v>
      </c>
      <c r="E15" s="31" t="str">
        <f>IF(N13&lt;=4,N13,"")</f>
        <v/>
      </c>
      <c r="F15" s="19" t="s">
        <v>12</v>
      </c>
      <c r="G15" s="31" t="str">
        <f>IF(AND(N13&gt;=5,N13&lt;=10),N13,"")</f>
        <v/>
      </c>
      <c r="H15" s="19" t="s">
        <v>13</v>
      </c>
      <c r="I15" s="31" t="str">
        <f>IF(AND(N13&gt;=11,N13&lt;=16),N13,"")</f>
        <v/>
      </c>
      <c r="J15" s="19" t="s">
        <v>14</v>
      </c>
      <c r="K15" s="31" t="str">
        <f>IF(AND(N13&gt;=17,N13&lt;=21),N13,"")</f>
        <v/>
      </c>
      <c r="L15" s="21" t="str">
        <f aca="true" t="shared" si="0" ref="L15">IF($E15&lt;&gt;"",2,IF($G15&lt;&gt;"",8,IF($I15&lt;&gt;"",13,IF($K15&lt;&gt;"",18,""))))</f>
        <v/>
      </c>
      <c r="M15" s="21" t="str">
        <f aca="true" t="shared" si="1" ref="M15">IF(L15&lt;=4,4,IF(AND(L15&gt;=5,L15&lt;=10),5,IF(AND(L15&gt;=10,L15&lt;=16),5,IF(AND(L15&gt;=17,L15&lt;=21),4,""))))</f>
        <v/>
      </c>
      <c r="N15" s="62" t="str">
        <f>IF(E15&lt;&gt;"",E15,IF(G15&lt;&gt;"",G15,IF(I15&lt;&gt;"",I15,IF(K15&lt;&gt;"",K15,""))))</f>
        <v/>
      </c>
      <c r="P15" s="99" t="s">
        <v>84</v>
      </c>
      <c r="Q15" s="82"/>
      <c r="R15" s="82"/>
      <c r="S15" s="82"/>
      <c r="T15" s="82"/>
      <c r="U15" s="82"/>
      <c r="V15" s="82"/>
      <c r="W15" s="82"/>
      <c r="X15" s="82"/>
      <c r="Y15" s="82"/>
      <c r="Z15" s="83"/>
    </row>
    <row r="16" spans="1:26" ht="105" customHeight="1">
      <c r="A16" s="70" t="s">
        <v>94</v>
      </c>
      <c r="B16" s="53"/>
      <c r="C16" s="28" t="s">
        <v>46</v>
      </c>
      <c r="D16" s="9" t="s">
        <v>47</v>
      </c>
      <c r="E16" s="63"/>
      <c r="F16" s="9" t="s">
        <v>48</v>
      </c>
      <c r="G16" s="64"/>
      <c r="H16" s="9" t="s">
        <v>49</v>
      </c>
      <c r="I16" s="64"/>
      <c r="J16" s="9" t="s">
        <v>50</v>
      </c>
      <c r="K16" s="64"/>
      <c r="L16" s="10" t="str">
        <f>IF($E16&lt;&gt;"",1.5,IF($G16&lt;&gt;"",5.5,IF($I16&lt;&gt;"",9.5,IF($K16&lt;&gt;"",15,""))))</f>
        <v/>
      </c>
      <c r="M16" s="23" t="str">
        <f>IF(L16&lt;=3,3,IF(AND(L16&gt;=4,L16&lt;=7),3,IF(AND(L16&gt;=8,L16&lt;=11),3,IF(AND(L16&gt;=12,L16&lt;=15),3,""))))</f>
        <v/>
      </c>
      <c r="N16" s="59" t="str">
        <f>IF(OR(L16="",M16=""),"",ROUND((L16*M16)/(M16),0))</f>
        <v/>
      </c>
      <c r="P16" s="100"/>
      <c r="Q16" s="82"/>
      <c r="R16" s="82"/>
      <c r="S16" s="82"/>
      <c r="T16" s="82"/>
      <c r="U16" s="82"/>
      <c r="V16" s="82"/>
      <c r="W16" s="82"/>
      <c r="X16" s="82"/>
      <c r="Y16" s="82"/>
      <c r="Z16" s="83"/>
    </row>
    <row r="17" spans="1:26" ht="15">
      <c r="A17" s="11"/>
      <c r="B17" s="56"/>
      <c r="C17" s="11"/>
      <c r="D17" s="22" t="s">
        <v>16</v>
      </c>
      <c r="E17" s="31" t="str">
        <f>IF(N16&lt;=3,N16,"")</f>
        <v/>
      </c>
      <c r="F17" s="19" t="s">
        <v>17</v>
      </c>
      <c r="G17" s="31" t="str">
        <f>IF(AND(N16&gt;=4,N16&lt;=7),N16,"")</f>
        <v/>
      </c>
      <c r="H17" s="19" t="s">
        <v>18</v>
      </c>
      <c r="I17" s="31" t="str">
        <f>IF(AND(N16&gt;=8,N16&lt;=11),N16,"")</f>
        <v/>
      </c>
      <c r="J17" s="19" t="s">
        <v>19</v>
      </c>
      <c r="K17" s="31" t="str">
        <f>IF(AND(N16&gt;=12,N16&lt;=15),N16,"")</f>
        <v/>
      </c>
      <c r="L17" s="21"/>
      <c r="M17" s="21"/>
      <c r="N17" s="36" t="str">
        <f>IF(E17&lt;&gt;"",E17,IF(G17&lt;&gt;"",G17,IF(I17&lt;&gt;"",I17,IF(K17&lt;&gt;"",K17,""))))</f>
        <v/>
      </c>
      <c r="P17" s="46" t="s">
        <v>74</v>
      </c>
      <c r="Q17" s="79" t="s">
        <v>70</v>
      </c>
      <c r="R17" s="79" t="s">
        <v>72</v>
      </c>
      <c r="S17" s="79" t="s">
        <v>72</v>
      </c>
      <c r="T17" s="79" t="s">
        <v>72</v>
      </c>
      <c r="U17" s="79" t="s">
        <v>70</v>
      </c>
      <c r="V17" s="79" t="s">
        <v>70</v>
      </c>
      <c r="W17" s="79" t="s">
        <v>72</v>
      </c>
      <c r="X17" s="79" t="s">
        <v>70</v>
      </c>
      <c r="Y17" s="79" t="s">
        <v>70</v>
      </c>
      <c r="Z17" s="80" t="s">
        <v>72</v>
      </c>
    </row>
    <row r="18" spans="1:27" ht="14.25" customHeight="1">
      <c r="A18" s="15"/>
      <c r="B18" s="57"/>
      <c r="C18" s="15"/>
      <c r="D18" s="1"/>
      <c r="E18" s="6"/>
      <c r="F18" s="2"/>
      <c r="G18" s="6"/>
      <c r="H18" s="2"/>
      <c r="I18" s="2"/>
      <c r="J18" s="93" t="s">
        <v>8</v>
      </c>
      <c r="K18" s="94"/>
      <c r="L18" s="12"/>
      <c r="M18" s="8"/>
      <c r="N18" s="37" t="str">
        <f>IF(OR(N10="",N12="",N15="",N17=""),"",ROUND(SUM(N10,N12,N15,N17),0))</f>
        <v/>
      </c>
      <c r="P18" s="99" t="s">
        <v>75</v>
      </c>
      <c r="Q18" s="82"/>
      <c r="R18" s="82"/>
      <c r="S18" s="82"/>
      <c r="T18" s="82"/>
      <c r="U18" s="82"/>
      <c r="V18" s="82"/>
      <c r="W18" s="82"/>
      <c r="X18" s="82"/>
      <c r="Y18" s="82"/>
      <c r="Z18" s="83"/>
      <c r="AA18" s="41"/>
    </row>
    <row r="19" spans="1:27" ht="19.8">
      <c r="A19" s="65" t="s">
        <v>52</v>
      </c>
      <c r="B19" s="68"/>
      <c r="C19" s="15"/>
      <c r="D19" s="1"/>
      <c r="E19" s="6"/>
      <c r="F19" s="14"/>
      <c r="G19" s="6"/>
      <c r="H19" s="14"/>
      <c r="I19" s="2"/>
      <c r="J19" s="2"/>
      <c r="K19" s="2"/>
      <c r="L19" s="2"/>
      <c r="M19" s="2"/>
      <c r="N19" s="2"/>
      <c r="P19" s="100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41"/>
    </row>
    <row r="20" spans="1:26" ht="15">
      <c r="A20" s="84" t="s">
        <v>20</v>
      </c>
      <c r="B20" s="113" t="s">
        <v>85</v>
      </c>
      <c r="C20" s="116"/>
      <c r="D20" s="119" t="s">
        <v>0</v>
      </c>
      <c r="E20" s="119"/>
      <c r="F20" s="119"/>
      <c r="G20" s="119"/>
      <c r="H20" s="119"/>
      <c r="I20" s="119"/>
      <c r="J20" s="119"/>
      <c r="K20" s="119"/>
      <c r="L20" s="67" t="s">
        <v>9</v>
      </c>
      <c r="M20" s="67"/>
      <c r="N20" s="101" t="s">
        <v>9</v>
      </c>
      <c r="P20" s="47" t="s">
        <v>76</v>
      </c>
      <c r="Q20" s="50" t="str">
        <f>IF(OR(Q18&lt;&gt;"",Q15&lt;&gt;"",Q11&lt;&gt;"",Q8&lt;&gt;""),SUM(Q18,Q15,Q11,Q8),"")</f>
        <v/>
      </c>
      <c r="R20" s="50" t="str">
        <f aca="true" t="shared" si="2" ref="R20:Z20">IF(OR(R18&lt;&gt;"",R15&lt;&gt;"",R11&lt;&gt;"",R8&lt;&gt;""),SUM(R18,R15,R11,R8),"")</f>
        <v/>
      </c>
      <c r="S20" s="50" t="str">
        <f t="shared" si="2"/>
        <v/>
      </c>
      <c r="T20" s="50" t="str">
        <f t="shared" si="2"/>
        <v/>
      </c>
      <c r="U20" s="50" t="str">
        <f t="shared" si="2"/>
        <v/>
      </c>
      <c r="V20" s="50" t="str">
        <f t="shared" si="2"/>
        <v/>
      </c>
      <c r="W20" s="50" t="str">
        <f t="shared" si="2"/>
        <v/>
      </c>
      <c r="X20" s="50" t="str">
        <f t="shared" si="2"/>
        <v/>
      </c>
      <c r="Y20" s="50" t="str">
        <f t="shared" si="2"/>
        <v/>
      </c>
      <c r="Z20" s="50" t="str">
        <f t="shared" si="2"/>
        <v/>
      </c>
    </row>
    <row r="21" spans="1:16" ht="15" thickBot="1">
      <c r="A21" s="85"/>
      <c r="B21" s="114"/>
      <c r="C21" s="117"/>
      <c r="D21" s="120" t="s">
        <v>1</v>
      </c>
      <c r="E21" s="121"/>
      <c r="F21" s="121"/>
      <c r="G21" s="121"/>
      <c r="H21" s="121"/>
      <c r="I21" s="121"/>
      <c r="J21" s="121"/>
      <c r="K21" s="122"/>
      <c r="L21" s="16"/>
      <c r="M21" s="16"/>
      <c r="N21" s="102"/>
      <c r="O21" s="4"/>
      <c r="P21" s="4"/>
    </row>
    <row r="22" spans="1:22" ht="15.6" thickBot="1" thickTop="1">
      <c r="A22" s="86"/>
      <c r="B22" s="115"/>
      <c r="C22" s="118"/>
      <c r="D22" s="38" t="s">
        <v>2</v>
      </c>
      <c r="E22" s="29"/>
      <c r="F22" s="17" t="s">
        <v>3</v>
      </c>
      <c r="G22" s="29"/>
      <c r="H22" s="17" t="s">
        <v>4</v>
      </c>
      <c r="I22" s="29"/>
      <c r="J22" s="17" t="s">
        <v>5</v>
      </c>
      <c r="K22" s="29"/>
      <c r="L22" s="7" t="s">
        <v>15</v>
      </c>
      <c r="M22" s="7" t="s">
        <v>7</v>
      </c>
      <c r="N22" s="103"/>
      <c r="O22" s="4"/>
      <c r="P22" s="51" t="s">
        <v>83</v>
      </c>
      <c r="Q22" s="106"/>
      <c r="R22" s="107"/>
      <c r="S22" s="124" t="s">
        <v>82</v>
      </c>
      <c r="T22" s="124"/>
      <c r="U22" s="106"/>
      <c r="V22" s="107"/>
    </row>
    <row r="23" spans="1:22" ht="35.1" customHeight="1" thickTop="1">
      <c r="A23" s="112" t="s">
        <v>87</v>
      </c>
      <c r="B23" s="110" t="s">
        <v>95</v>
      </c>
      <c r="C23" s="28" t="s">
        <v>23</v>
      </c>
      <c r="D23" s="9" t="s">
        <v>25</v>
      </c>
      <c r="E23" s="24"/>
      <c r="F23" s="9" t="s">
        <v>6</v>
      </c>
      <c r="G23" s="26"/>
      <c r="H23" s="9" t="s">
        <v>26</v>
      </c>
      <c r="I23" s="26"/>
      <c r="J23" s="13" t="s">
        <v>27</v>
      </c>
      <c r="K23" s="26"/>
      <c r="L23" s="10" t="str">
        <f>IF(AND(K23&lt;&gt;"",K24&lt;&gt;""),18,IF($E23&lt;&gt;"",2,IF($G23&lt;&gt;"",7,IF($I23&lt;&gt;"",13,IF($K23&lt;&gt;"",17,"")))))</f>
        <v/>
      </c>
      <c r="M23" s="23" t="str">
        <f>IF(L23&lt;=4,4,IF(AND(L23&gt;=5,L23&lt;=9),4,IF(AND(L23&gt;=10,L23&lt;=15),5,IF(AND(L23&gt;=16,L23&lt;=18),2,""))))</f>
        <v/>
      </c>
      <c r="N23" s="104" t="str">
        <f>IF(OR(L23="",M23="",L24="",M24=""),"",ROUND((L23*M23+L24*M24)/(M23+M24),0))</f>
        <v/>
      </c>
      <c r="P23" s="48" t="s">
        <v>81</v>
      </c>
      <c r="Q23" s="127" t="s">
        <v>80</v>
      </c>
      <c r="R23" s="128"/>
      <c r="S23" s="127" t="s">
        <v>77</v>
      </c>
      <c r="T23" s="128"/>
      <c r="U23" s="127" t="s">
        <v>21</v>
      </c>
      <c r="V23" s="128"/>
    </row>
    <row r="24" spans="1:22" ht="35.1" customHeight="1" thickBot="1">
      <c r="A24" s="112"/>
      <c r="B24" s="111"/>
      <c r="C24" s="28" t="s">
        <v>24</v>
      </c>
      <c r="D24" s="9" t="s">
        <v>28</v>
      </c>
      <c r="E24" s="25"/>
      <c r="F24" s="9" t="s">
        <v>6</v>
      </c>
      <c r="G24" s="27"/>
      <c r="H24" s="9" t="s">
        <v>29</v>
      </c>
      <c r="I24" s="27"/>
      <c r="J24" s="39" t="s">
        <v>30</v>
      </c>
      <c r="K24" s="27"/>
      <c r="L24" s="10" t="str">
        <f>IF(AND(K23&lt;&gt;"",K24&lt;&gt;""),18,IF($E24&lt;&gt;"",2,IF($G24&lt;&gt;"",7,IF($I24&lt;&gt;"",12,IF($K24&lt;&gt;"",17,"")))))</f>
        <v/>
      </c>
      <c r="M24" s="23" t="str">
        <f>IF(L24&lt;=4,4,IF(AND(L24&gt;=5,L24&lt;=9),4,IF(AND(L24&gt;=10,L24&lt;=15),5,IF(AND(L24&gt;=16,L24&lt;=18),2,""))))</f>
        <v/>
      </c>
      <c r="N24" s="104"/>
      <c r="P24" s="49" t="str">
        <f>IF(N18&lt;&gt;"",N18,IF(N33&lt;&gt;"",N33,""))</f>
        <v/>
      </c>
      <c r="Q24" s="125" t="str">
        <f>IF(OR(Q20&lt;&gt;"",R20&lt;&gt;"",S20&lt;&gt;"",T20&lt;&gt;"",U20&lt;&gt;"",V20&lt;&gt;"",W20&lt;&gt;"",X20&lt;&gt;"",Y20&lt;&gt;"",Z20&lt;&gt;""),SUM(Q20:Z20),"")</f>
        <v/>
      </c>
      <c r="R24" s="126"/>
      <c r="S24" s="125" t="str">
        <f>IF(OR(P24&lt;&gt;"",Q24&lt;&gt;""),SUM(Q24,P24),"")</f>
        <v/>
      </c>
      <c r="T24" s="126"/>
      <c r="U24" s="125" t="str">
        <f>IF(S24&lt;=4,1,IF(AND(S24&gt;=5,S24&lt;=10),2,IF(AND(S24&gt;=11,S24&lt;=18),3,IF(AND(S24&gt;=19,S24&lt;=26),4,IF(AND(S24&gt;=27,S24&lt;=34),5,IF(AND(S24&gt;=35,S24&lt;=43),6,IF(AND(S24&gt;=44,S24&lt;=53),7,IF(AND(S24&gt;=54,S24&lt;=63),8,IF(AND(S24&gt;=64,S24&lt;=74),9,IF(AND(S24&gt;=75,S24&lt;=85),10,IF(AND(S24&gt;=86,S24&lt;=97),11,IF(AND(S24&gt;=98,S24&lt;=109),12,IF(AND(S24&gt;=110,S24&lt;=123),13,IF(AND(S24&gt;=124,S24&lt;=137),14,IF(AND(S24&gt;=138,S24&lt;=150),15,"")))))))))))))))</f>
        <v/>
      </c>
      <c r="V24" s="126"/>
    </row>
    <row r="25" spans="1:14" ht="24" customHeight="1" thickTop="1">
      <c r="A25" s="72"/>
      <c r="B25" s="73"/>
      <c r="C25" s="8"/>
      <c r="D25" s="19" t="s">
        <v>10</v>
      </c>
      <c r="E25" s="30" t="str">
        <f>IF(N23&lt;=4,N23,"")</f>
        <v/>
      </c>
      <c r="F25" s="20" t="s">
        <v>11</v>
      </c>
      <c r="G25" s="31" t="str">
        <f>IF(AND(N23&gt;=5,N23&lt;=9),N23,"")</f>
        <v/>
      </c>
      <c r="H25" s="19" t="s">
        <v>66</v>
      </c>
      <c r="I25" s="31" t="str">
        <f>IF(AND(N23&gt;=10,N23&lt;=15),N23,"")</f>
        <v/>
      </c>
      <c r="J25" s="19" t="s">
        <v>67</v>
      </c>
      <c r="K25" s="31" t="str">
        <f>IF(AND(N23&gt;=16,N23&lt;=18),N23,"")</f>
        <v/>
      </c>
      <c r="L25" s="58"/>
      <c r="M25" s="58"/>
      <c r="N25" s="62" t="str">
        <f>IF(E25&lt;&gt;"",E25,IF(G25&lt;&gt;"",G25,IF(I25&lt;&gt;"",I25,IF(K25&lt;&gt;"",K25,""))))</f>
        <v/>
      </c>
    </row>
    <row r="26" spans="1:18" ht="120" customHeight="1">
      <c r="A26" s="71" t="s">
        <v>90</v>
      </c>
      <c r="B26" s="69" t="s">
        <v>98</v>
      </c>
      <c r="C26" s="28" t="s">
        <v>31</v>
      </c>
      <c r="D26" s="9" t="s">
        <v>32</v>
      </c>
      <c r="E26" s="25"/>
      <c r="F26" s="9" t="s">
        <v>33</v>
      </c>
      <c r="G26" s="27"/>
      <c r="H26" s="9" t="s">
        <v>34</v>
      </c>
      <c r="I26" s="27"/>
      <c r="J26" s="9" t="s">
        <v>35</v>
      </c>
      <c r="K26" s="27"/>
      <c r="L26" s="10" t="str">
        <f>IF($E26&lt;&gt;"",2,IF($G26&lt;&gt;"",7.5,IF($I26&lt;&gt;"",13.5,IF($K26&lt;&gt;"",21,""))))</f>
        <v/>
      </c>
      <c r="M26" s="23" t="str">
        <f>IF(L26&lt;=4,4,IF(AND(L26&gt;=5,L26&lt;=10),5,IF(AND(L26&gt;=11,L26&lt;=16),5,IF(AND(L26&gt;=17,L26&lt;=21),4,""))))</f>
        <v/>
      </c>
      <c r="N26" s="59" t="str">
        <f>IF(OR(L26="",M26=""),"",ROUND((L26*M26)/(M26),0))</f>
        <v/>
      </c>
      <c r="P26" s="5" t="str">
        <f>IF(Q22="","",Q22)</f>
        <v/>
      </c>
      <c r="Q26" s="5" t="str">
        <f>IF(U22="","",U22)</f>
        <v/>
      </c>
      <c r="R26" s="5" t="str">
        <f>IF(U24="","",U24)</f>
        <v/>
      </c>
    </row>
    <row r="27" spans="1:14" ht="15">
      <c r="A27" s="72"/>
      <c r="B27" s="73"/>
      <c r="C27" s="8"/>
      <c r="D27" s="19" t="s">
        <v>10</v>
      </c>
      <c r="E27" s="31" t="str">
        <f>IF(N26&lt;=4,N26,"")</f>
        <v/>
      </c>
      <c r="F27" s="19" t="s">
        <v>12</v>
      </c>
      <c r="G27" s="31" t="str">
        <f>IF(AND(N26&gt;=5,N26&lt;=10),N26,"")</f>
        <v/>
      </c>
      <c r="H27" s="19" t="s">
        <v>13</v>
      </c>
      <c r="I27" s="31" t="str">
        <f>IF(AND(N26&gt;=11,N26&lt;=16),N26,"")</f>
        <v/>
      </c>
      <c r="J27" s="19" t="s">
        <v>14</v>
      </c>
      <c r="K27" s="31" t="str">
        <f>IF(AND(N26&gt;=17,N26&lt;=21),N26,"")</f>
        <v/>
      </c>
      <c r="L27" s="21"/>
      <c r="M27" s="21"/>
      <c r="N27" s="62" t="str">
        <f>IF(E27&lt;&gt;"",E27,IF(G27&lt;&gt;"",G27,IF(I27&lt;&gt;"",I27,IF(K27&lt;&gt;"",K27,""))))</f>
        <v/>
      </c>
    </row>
    <row r="28" spans="1:14" ht="54.9" customHeight="1">
      <c r="A28" s="108" t="s">
        <v>93</v>
      </c>
      <c r="B28" s="110" t="s">
        <v>96</v>
      </c>
      <c r="C28" s="54" t="s">
        <v>36</v>
      </c>
      <c r="D28" s="9" t="s">
        <v>38</v>
      </c>
      <c r="E28" s="34"/>
      <c r="F28" s="9" t="s">
        <v>39</v>
      </c>
      <c r="G28" s="35"/>
      <c r="H28" s="9" t="s">
        <v>40</v>
      </c>
      <c r="I28" s="35"/>
      <c r="J28" s="13" t="s">
        <v>41</v>
      </c>
      <c r="K28" s="35"/>
      <c r="L28" s="10" t="str">
        <f>IF(AND(K28&lt;&gt;"",K29&lt;&gt;""),21,IF($E28&lt;&gt;"",2,IF($G28&lt;&gt;"",7.5,IF($I28&lt;&gt;"",13.5,IF($K28&lt;&gt;"",19,"")))))</f>
        <v/>
      </c>
      <c r="M28" s="23" t="str">
        <f>IF(L28&lt;=4,4,IF(AND(L28&gt;=5,L28&lt;=10),5,IF(AND(L28&gt;=11,L28&lt;=16),5,IF(AND(L28&gt;=17,L28&lt;=21),4,""))))</f>
        <v/>
      </c>
      <c r="N28" s="104" t="str">
        <f>IF(OR(L28="",M28="",L29="",M29=""),"",ROUND((L28*M28+L29*M29)/(M28+M29),0))</f>
        <v/>
      </c>
    </row>
    <row r="29" spans="1:14" ht="54.9" customHeight="1">
      <c r="A29" s="109"/>
      <c r="B29" s="111"/>
      <c r="C29" s="54" t="s">
        <v>37</v>
      </c>
      <c r="D29" s="9" t="s">
        <v>42</v>
      </c>
      <c r="E29" s="32"/>
      <c r="F29" s="9" t="s">
        <v>43</v>
      </c>
      <c r="G29" s="33"/>
      <c r="H29" s="9" t="s">
        <v>44</v>
      </c>
      <c r="I29" s="33"/>
      <c r="J29" s="9" t="s">
        <v>45</v>
      </c>
      <c r="K29" s="33"/>
      <c r="L29" s="10" t="str">
        <f>IF(AND(K28&lt;&gt;"",K29&lt;&gt;""),21,IF($E29&lt;&gt;"",2,IF($G29&lt;&gt;"",7.5,IF($I29&lt;&gt;"",13.5,IF($K29&lt;&gt;"",19,"")))))</f>
        <v/>
      </c>
      <c r="M29" s="23" t="str">
        <f>IF(L29&lt;=4,4,IF(AND(L29&gt;=5,L29&lt;=10),5,IF(AND(L29&gt;=11,L29&lt;=16),5,IF(AND(L29&gt;=17,L29&lt;=21),4,""))))</f>
        <v/>
      </c>
      <c r="N29" s="105"/>
    </row>
    <row r="30" spans="1:14" ht="15">
      <c r="A30" s="72"/>
      <c r="B30" s="73"/>
      <c r="C30" s="8"/>
      <c r="D30" s="19" t="s">
        <v>10</v>
      </c>
      <c r="E30" s="31" t="str">
        <f>IF(N28&lt;=4,N28,"")</f>
        <v/>
      </c>
      <c r="F30" s="19" t="s">
        <v>12</v>
      </c>
      <c r="G30" s="31" t="str">
        <f>IF(AND(N28&gt;=5,N28&lt;=10),N28,"")</f>
        <v/>
      </c>
      <c r="H30" s="19" t="s">
        <v>13</v>
      </c>
      <c r="I30" s="31" t="str">
        <f>IF(AND(N28&gt;=11,N28&lt;=16),N28,"")</f>
        <v/>
      </c>
      <c r="J30" s="19" t="s">
        <v>14</v>
      </c>
      <c r="K30" s="31" t="str">
        <f>IF(AND(N28&gt;=17,N28&lt;=21),N28,"")</f>
        <v/>
      </c>
      <c r="L30" s="21" t="str">
        <f aca="true" t="shared" si="3" ref="L30">IF($E30&lt;&gt;"",2,IF($G30&lt;&gt;"",8,IF($I30&lt;&gt;"",13,IF($K30&lt;&gt;"",18,""))))</f>
        <v/>
      </c>
      <c r="M30" s="21" t="str">
        <f aca="true" t="shared" si="4" ref="M30">IF(L30&lt;=4,4,IF(AND(L30&gt;=5,L30&lt;=10),5,IF(AND(L30&gt;=10,L30&lt;=16),5,IF(AND(L30&gt;=17,L30&lt;=21),4,""))))</f>
        <v/>
      </c>
      <c r="N30" s="62" t="str">
        <f>IF(E30&lt;&gt;"",E30,IF(G30&lt;&gt;"",G30,IF(I30&lt;&gt;"",I30,IF(K30&lt;&gt;"",K30,""))))</f>
        <v/>
      </c>
    </row>
    <row r="31" spans="1:14" ht="105" customHeight="1">
      <c r="A31" s="70" t="s">
        <v>97</v>
      </c>
      <c r="B31" s="74"/>
      <c r="C31" s="28" t="s">
        <v>46</v>
      </c>
      <c r="D31" s="9" t="s">
        <v>47</v>
      </c>
      <c r="E31" s="63"/>
      <c r="F31" s="9" t="s">
        <v>48</v>
      </c>
      <c r="G31" s="64"/>
      <c r="H31" s="9" t="s">
        <v>49</v>
      </c>
      <c r="I31" s="64"/>
      <c r="J31" s="9" t="s">
        <v>50</v>
      </c>
      <c r="K31" s="64"/>
      <c r="L31" s="10" t="str">
        <f>IF($E31&lt;&gt;"",1.5,IF($G31&lt;&gt;"",5.5,IF($I31&lt;&gt;"",9.5,IF($K31&lt;&gt;"",15,""))))</f>
        <v/>
      </c>
      <c r="M31" s="23" t="str">
        <f>IF(L31&lt;=3,3,IF(AND(L31&gt;=4,L31&lt;=7),3,IF(AND(L31&gt;=8,L31&lt;=11),3,IF(AND(L31&gt;=12,L31&lt;=15),3,""))))</f>
        <v/>
      </c>
      <c r="N31" s="59" t="str">
        <f>IF(OR(L31="",M31=""),"",ROUND((L31*M31)/(M31),0))</f>
        <v/>
      </c>
    </row>
    <row r="32" spans="1:14" ht="15">
      <c r="A32" s="11"/>
      <c r="B32" s="11"/>
      <c r="C32" s="11"/>
      <c r="D32" s="22" t="s">
        <v>16</v>
      </c>
      <c r="E32" s="31" t="str">
        <f>IF(N31&lt;=3,N31,"")</f>
        <v/>
      </c>
      <c r="F32" s="19" t="s">
        <v>17</v>
      </c>
      <c r="G32" s="31" t="str">
        <f>IF(AND(N31&gt;=4,N31&lt;=7),N31,"")</f>
        <v/>
      </c>
      <c r="H32" s="19" t="s">
        <v>18</v>
      </c>
      <c r="I32" s="31" t="str">
        <f>IF(AND(N31&gt;=8,N31&lt;=11),N31,"")</f>
        <v/>
      </c>
      <c r="J32" s="19" t="s">
        <v>19</v>
      </c>
      <c r="K32" s="31" t="str">
        <f>IF(AND(N31&gt;=12,N31&lt;=15),N31,"")</f>
        <v/>
      </c>
      <c r="L32" s="21"/>
      <c r="M32" s="21"/>
      <c r="N32" s="36" t="str">
        <f>IF(E32&lt;&gt;"",E32,IF(G32&lt;&gt;"",G32,IF(I32&lt;&gt;"",I32,IF(K32&lt;&gt;"",K32,""))))</f>
        <v/>
      </c>
    </row>
    <row r="33" spans="1:14" ht="15.75">
      <c r="A33" s="15"/>
      <c r="B33" s="15"/>
      <c r="C33" s="15"/>
      <c r="D33" s="1"/>
      <c r="E33" s="6"/>
      <c r="F33" s="2"/>
      <c r="G33" s="6"/>
      <c r="H33" s="2"/>
      <c r="I33" s="2"/>
      <c r="J33" s="93" t="s">
        <v>8</v>
      </c>
      <c r="K33" s="94"/>
      <c r="L33" s="12"/>
      <c r="M33" s="8"/>
      <c r="N33" s="37" t="str">
        <f>IF(OR(N25="",N27="",N30="",N32=""),"",ROUND(SUM(N25,N27,N30,N32),0))</f>
        <v/>
      </c>
    </row>
    <row r="34" spans="1:9" ht="15">
      <c r="A34" s="15"/>
      <c r="B34" s="15"/>
      <c r="C34" s="15"/>
      <c r="D34" s="1"/>
      <c r="E34" s="6"/>
      <c r="F34" s="14"/>
      <c r="G34" s="6"/>
      <c r="H34" s="14"/>
      <c r="I34" s="2"/>
    </row>
    <row r="35" ht="15"/>
    <row r="36" ht="15"/>
    <row r="37" spans="1:12" ht="15">
      <c r="A37" s="40"/>
      <c r="B37" s="4"/>
      <c r="C37" s="40"/>
      <c r="D37" s="4"/>
      <c r="E37" s="40"/>
      <c r="F37" s="4"/>
      <c r="G37" s="40"/>
      <c r="H37" s="4"/>
      <c r="I37" s="40"/>
      <c r="J37" s="4"/>
      <c r="K37" s="40"/>
      <c r="L37" s="4"/>
    </row>
  </sheetData>
  <mergeCells count="82">
    <mergeCell ref="S22:T22"/>
    <mergeCell ref="U22:V22"/>
    <mergeCell ref="U24:V24"/>
    <mergeCell ref="B13:B14"/>
    <mergeCell ref="N20:N22"/>
    <mergeCell ref="R11:R13"/>
    <mergeCell ref="Q11:Q13"/>
    <mergeCell ref="Q15:Q16"/>
    <mergeCell ref="Q24:R24"/>
    <mergeCell ref="S24:T24"/>
    <mergeCell ref="U23:V23"/>
    <mergeCell ref="Q23:R23"/>
    <mergeCell ref="S23:T23"/>
    <mergeCell ref="P11:P13"/>
    <mergeCell ref="P15:P16"/>
    <mergeCell ref="D5:K5"/>
    <mergeCell ref="C5:C7"/>
    <mergeCell ref="A8:A9"/>
    <mergeCell ref="A13:A14"/>
    <mergeCell ref="B8:B9"/>
    <mergeCell ref="B5:B7"/>
    <mergeCell ref="D6:K6"/>
    <mergeCell ref="P8:P9"/>
    <mergeCell ref="A20:A22"/>
    <mergeCell ref="B20:B22"/>
    <mergeCell ref="C20:C22"/>
    <mergeCell ref="D20:K20"/>
    <mergeCell ref="D21:K21"/>
    <mergeCell ref="A28:A29"/>
    <mergeCell ref="B28:B29"/>
    <mergeCell ref="N28:N29"/>
    <mergeCell ref="A23:A24"/>
    <mergeCell ref="B23:B24"/>
    <mergeCell ref="N23:N24"/>
    <mergeCell ref="J33:K33"/>
    <mergeCell ref="P5:P6"/>
    <mergeCell ref="Q5:Z5"/>
    <mergeCell ref="P18:P19"/>
    <mergeCell ref="W18:W19"/>
    <mergeCell ref="V18:V19"/>
    <mergeCell ref="U18:U19"/>
    <mergeCell ref="T18:T19"/>
    <mergeCell ref="S18:S19"/>
    <mergeCell ref="R18:R19"/>
    <mergeCell ref="Q18:Q19"/>
    <mergeCell ref="N5:N7"/>
    <mergeCell ref="J18:K18"/>
    <mergeCell ref="N8:N9"/>
    <mergeCell ref="N13:N14"/>
    <mergeCell ref="Q22:R22"/>
    <mergeCell ref="Z18:Z19"/>
    <mergeCell ref="Y18:Y19"/>
    <mergeCell ref="X18:X19"/>
    <mergeCell ref="Q8:Q9"/>
    <mergeCell ref="Z8:Z9"/>
    <mergeCell ref="Y8:Y9"/>
    <mergeCell ref="X8:X9"/>
    <mergeCell ref="W8:W9"/>
    <mergeCell ref="V8:V9"/>
    <mergeCell ref="U8:U9"/>
    <mergeCell ref="T8:T9"/>
    <mergeCell ref="S8:S9"/>
    <mergeCell ref="R8:R9"/>
    <mergeCell ref="Z11:Z13"/>
    <mergeCell ref="Y11:Y13"/>
    <mergeCell ref="X11:X13"/>
    <mergeCell ref="A1:Z3"/>
    <mergeCell ref="U15:U16"/>
    <mergeCell ref="T15:T16"/>
    <mergeCell ref="S15:S16"/>
    <mergeCell ref="R15:R16"/>
    <mergeCell ref="Z15:Z16"/>
    <mergeCell ref="Y15:Y16"/>
    <mergeCell ref="X15:X16"/>
    <mergeCell ref="W15:W16"/>
    <mergeCell ref="V15:V16"/>
    <mergeCell ref="W11:W13"/>
    <mergeCell ref="V11:V13"/>
    <mergeCell ref="U11:U13"/>
    <mergeCell ref="T11:T13"/>
    <mergeCell ref="S11:S13"/>
    <mergeCell ref="A5:A7"/>
  </mergeCells>
  <conditionalFormatting sqref="D10">
    <cfRule type="expression" priority="35" dxfId="0">
      <formula>$E$10&lt;&gt;""</formula>
    </cfRule>
    <cfRule type="expression" priority="38" dxfId="0">
      <formula>$N$8&lt;=4</formula>
    </cfRule>
  </conditionalFormatting>
  <conditionalFormatting sqref="F10">
    <cfRule type="expression" priority="34" dxfId="0">
      <formula>$G$10&lt;&gt;""</formula>
    </cfRule>
    <cfRule type="expression" priority="37" dxfId="0">
      <formula>"e($N$3&gt;=5;$N$3&lt;=9)"</formula>
    </cfRule>
  </conditionalFormatting>
  <conditionalFormatting sqref="H10">
    <cfRule type="expression" priority="33" dxfId="0">
      <formula>$I$10&lt;&gt;""</formula>
    </cfRule>
    <cfRule type="expression" priority="36" dxfId="0">
      <formula>AND(N8&gt;=10,N8&lt;=10)</formula>
    </cfRule>
  </conditionalFormatting>
  <conditionalFormatting sqref="J10">
    <cfRule type="expression" priority="32" dxfId="0">
      <formula>$K$10&lt;&gt;""</formula>
    </cfRule>
  </conditionalFormatting>
  <conditionalFormatting sqref="D12">
    <cfRule type="expression" priority="31" dxfId="0">
      <formula>$E$12&lt;&gt;""</formula>
    </cfRule>
  </conditionalFormatting>
  <conditionalFormatting sqref="F12">
    <cfRule type="expression" priority="30" dxfId="0">
      <formula>$G$12&lt;&gt;""</formula>
    </cfRule>
  </conditionalFormatting>
  <conditionalFormatting sqref="H12">
    <cfRule type="expression" priority="29" dxfId="0">
      <formula>$I$12&lt;&gt;""</formula>
    </cfRule>
  </conditionalFormatting>
  <conditionalFormatting sqref="J12">
    <cfRule type="expression" priority="28" dxfId="0">
      <formula>$K$12&lt;&gt;""</formula>
    </cfRule>
  </conditionalFormatting>
  <conditionalFormatting sqref="D15">
    <cfRule type="expression" priority="27" dxfId="0">
      <formula>$E$15&lt;&gt;""</formula>
    </cfRule>
  </conditionalFormatting>
  <conditionalFormatting sqref="F15">
    <cfRule type="expression" priority="26" dxfId="0">
      <formula>G15&lt;&gt;""</formula>
    </cfRule>
  </conditionalFormatting>
  <conditionalFormatting sqref="H15">
    <cfRule type="expression" priority="25" dxfId="0">
      <formula>$I$15&lt;&gt;""</formula>
    </cfRule>
  </conditionalFormatting>
  <conditionalFormatting sqref="J15">
    <cfRule type="expression" priority="24" dxfId="0">
      <formula>$K$15&lt;&gt;""</formula>
    </cfRule>
  </conditionalFormatting>
  <conditionalFormatting sqref="D17">
    <cfRule type="expression" priority="23" dxfId="0">
      <formula>$E$17&lt;&gt;""</formula>
    </cfRule>
  </conditionalFormatting>
  <conditionalFormatting sqref="F17">
    <cfRule type="expression" priority="22" dxfId="0">
      <formula>$G$17&lt;&gt;""</formula>
    </cfRule>
  </conditionalFormatting>
  <conditionalFormatting sqref="H17">
    <cfRule type="expression" priority="21" dxfId="0">
      <formula>$I$17&lt;&gt;""</formula>
    </cfRule>
  </conditionalFormatting>
  <conditionalFormatting sqref="J17">
    <cfRule type="expression" priority="20" dxfId="0">
      <formula>$K$17&lt;&gt;""</formula>
    </cfRule>
  </conditionalFormatting>
  <conditionalFormatting sqref="D25">
    <cfRule type="expression" priority="16" dxfId="0">
      <formula>$E$25&lt;&gt;""</formula>
    </cfRule>
    <cfRule type="expression" priority="19" dxfId="0">
      <formula>$N$8&lt;=4</formula>
    </cfRule>
  </conditionalFormatting>
  <conditionalFormatting sqref="F25">
    <cfRule type="expression" priority="15" dxfId="0">
      <formula>$G$25&lt;&gt;""</formula>
    </cfRule>
    <cfRule type="expression" priority="18" dxfId="0">
      <formula>"e($N$3&gt;=5;$N$3&lt;=9)"</formula>
    </cfRule>
  </conditionalFormatting>
  <conditionalFormatting sqref="H25">
    <cfRule type="expression" priority="14" dxfId="0">
      <formula>$I$25&lt;&gt;""</formula>
    </cfRule>
    <cfRule type="expression" priority="17" dxfId="0">
      <formula>AND(N23&gt;=10,N23&lt;=10)</formula>
    </cfRule>
  </conditionalFormatting>
  <conditionalFormatting sqref="J25">
    <cfRule type="expression" priority="13" dxfId="0">
      <formula>$K$25&lt;&gt;""</formula>
    </cfRule>
  </conditionalFormatting>
  <conditionalFormatting sqref="D27">
    <cfRule type="expression" priority="12" dxfId="0">
      <formula>$E$27&lt;&gt;""</formula>
    </cfRule>
  </conditionalFormatting>
  <conditionalFormatting sqref="F27">
    <cfRule type="expression" priority="11" dxfId="0">
      <formula>$G$27&lt;&gt;""</formula>
    </cfRule>
  </conditionalFormatting>
  <conditionalFormatting sqref="H27">
    <cfRule type="expression" priority="10" dxfId="0">
      <formula>$I$27&lt;&gt;""</formula>
    </cfRule>
  </conditionalFormatting>
  <conditionalFormatting sqref="J27">
    <cfRule type="expression" priority="9" dxfId="0">
      <formula>$K$27&lt;&gt;""</formula>
    </cfRule>
  </conditionalFormatting>
  <conditionalFormatting sqref="D30">
    <cfRule type="expression" priority="8" dxfId="0">
      <formula>$E$30&lt;&gt;""</formula>
    </cfRule>
  </conditionalFormatting>
  <conditionalFormatting sqref="F30">
    <cfRule type="expression" priority="7" dxfId="0">
      <formula>G30&lt;&gt;""</formula>
    </cfRule>
  </conditionalFormatting>
  <conditionalFormatting sqref="H30">
    <cfRule type="expression" priority="6" dxfId="0">
      <formula>$I$30&lt;&gt;""</formula>
    </cfRule>
  </conditionalFormatting>
  <conditionalFormatting sqref="J30">
    <cfRule type="expression" priority="5" dxfId="0">
      <formula>$K$30&lt;&gt;""</formula>
    </cfRule>
  </conditionalFormatting>
  <conditionalFormatting sqref="D32">
    <cfRule type="expression" priority="4" dxfId="0">
      <formula>$E$32&lt;&gt;""</formula>
    </cfRule>
  </conditionalFormatting>
  <conditionalFormatting sqref="F32">
    <cfRule type="expression" priority="3" dxfId="0">
      <formula>$G$32&lt;&gt;""</formula>
    </cfRule>
  </conditionalFormatting>
  <conditionalFormatting sqref="H32">
    <cfRule type="expression" priority="2" dxfId="0">
      <formula>$I$32&lt;&gt;""</formula>
    </cfRule>
  </conditionalFormatting>
  <conditionalFormatting sqref="J32">
    <cfRule type="expression" priority="1" dxfId="0">
      <formula>$K$32&lt;&gt;""</formula>
    </cfRule>
  </conditionalFormatting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Crescenzi Federico</dc:creator>
  <cp:keywords/>
  <dc:description/>
  <cp:lastModifiedBy>espos</cp:lastModifiedBy>
  <cp:lastPrinted>2018-05-14T13:03:32Z</cp:lastPrinted>
  <dcterms:created xsi:type="dcterms:W3CDTF">2016-01-19T15:47:10Z</dcterms:created>
  <dcterms:modified xsi:type="dcterms:W3CDTF">2018-05-14T13:03:49Z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d5bb9328-e189-43d0-a26c-1f67ce26f1cb</vt:lpwstr>
  </property>
</Properties>
</file>